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ndi\Downloads\"/>
    </mc:Choice>
  </mc:AlternateContent>
  <xr:revisionPtr revIDLastSave="0" documentId="13_ncr:1_{B34ED587-BDE1-4F58-8EC7-00328A587D17}" xr6:coauthVersionLast="47" xr6:coauthVersionMax="47" xr10:uidLastSave="{00000000-0000-0000-0000-000000000000}"/>
  <bookViews>
    <workbookView xWindow="-98" yWindow="-98" windowWidth="21795" windowHeight="12975" xr2:uid="{FB03B850-92D7-48E9-8792-4247D09B7F03}"/>
  </bookViews>
  <sheets>
    <sheet name="1Year-Hybrid" sheetId="1" r:id="rId1"/>
    <sheet name="Multi year-Hybrid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5" i="2" l="1"/>
  <c r="J35" i="2"/>
  <c r="H35" i="2"/>
  <c r="F35" i="2"/>
  <c r="D35" i="2"/>
  <c r="L33" i="1"/>
  <c r="H33" i="1"/>
  <c r="L35" i="1"/>
  <c r="H35" i="1"/>
  <c r="D35" i="1"/>
  <c r="N32" i="1"/>
  <c r="J32" i="1"/>
  <c r="F32" i="1"/>
  <c r="D16" i="2" l="1"/>
  <c r="D29" i="2" l="1"/>
  <c r="D28" i="2"/>
  <c r="D17" i="2"/>
  <c r="D18" i="2" s="1"/>
  <c r="D20" i="2" l="1"/>
  <c r="D23" i="2" l="1"/>
  <c r="D22" i="2"/>
  <c r="D24" i="2" l="1"/>
  <c r="D25" i="2"/>
  <c r="D27" i="2" l="1"/>
  <c r="D30" i="2" l="1"/>
  <c r="D32" i="2" s="1"/>
  <c r="D33" i="2" s="1"/>
  <c r="F16" i="2" l="1"/>
  <c r="D36" i="2"/>
  <c r="D38" i="2"/>
  <c r="F28" i="2" s="1"/>
  <c r="L28" i="1"/>
  <c r="H28" i="1"/>
  <c r="D28" i="1"/>
  <c r="L16" i="1"/>
  <c r="L29" i="1" s="1"/>
  <c r="H16" i="1"/>
  <c r="H29" i="1" s="1"/>
  <c r="D16" i="1"/>
  <c r="D29" i="1" s="1"/>
  <c r="F29" i="2" l="1"/>
  <c r="F17" i="2"/>
  <c r="F18" i="2" s="1"/>
  <c r="F20" i="2" s="1"/>
  <c r="D17" i="1"/>
  <c r="D18" i="1" s="1"/>
  <c r="D20" i="1" s="1"/>
  <c r="H17" i="1"/>
  <c r="H18" i="1" s="1"/>
  <c r="H20" i="1" s="1"/>
  <c r="L17" i="1"/>
  <c r="L18" i="1" s="1"/>
  <c r="L20" i="1" s="1"/>
  <c r="F22" i="2" l="1"/>
  <c r="F23" i="2"/>
  <c r="F24" i="2"/>
  <c r="L23" i="1"/>
  <c r="L22" i="1"/>
  <c r="H23" i="1"/>
  <c r="H22" i="1"/>
  <c r="H24" i="1"/>
  <c r="D23" i="1"/>
  <c r="D22" i="1"/>
  <c r="F25" i="2" l="1"/>
  <c r="F27" i="2" s="1"/>
  <c r="D24" i="1"/>
  <c r="D25" i="1"/>
  <c r="H25" i="1"/>
  <c r="L24" i="1"/>
  <c r="L25" i="1"/>
  <c r="D27" i="1"/>
  <c r="F30" i="2" l="1"/>
  <c r="F32" i="2" s="1"/>
  <c r="F33" i="2" s="1"/>
  <c r="F38" i="2"/>
  <c r="H28" i="2" s="1"/>
  <c r="H27" i="1"/>
  <c r="H30" i="1" s="1"/>
  <c r="H32" i="1" s="1"/>
  <c r="D30" i="1"/>
  <c r="D32" i="1" s="1"/>
  <c r="D33" i="1" s="1"/>
  <c r="L27" i="1"/>
  <c r="L36" i="1" s="1"/>
  <c r="H16" i="2" l="1"/>
  <c r="F36" i="2"/>
  <c r="H36" i="1"/>
  <c r="L30" i="1"/>
  <c r="L32" i="1" s="1"/>
  <c r="L38" i="1"/>
  <c r="H29" i="2" l="1"/>
  <c r="H17" i="2"/>
  <c r="H18" i="2" s="1"/>
  <c r="H20" i="2" s="1"/>
  <c r="H38" i="1"/>
  <c r="H22" i="2" l="1"/>
  <c r="H23" i="2"/>
  <c r="H24" i="2"/>
  <c r="H25" i="2" s="1"/>
  <c r="H27" i="2" s="1"/>
  <c r="D38" i="1"/>
  <c r="D36" i="1"/>
  <c r="H30" i="2" l="1"/>
  <c r="H32" i="2" s="1"/>
  <c r="H33" i="2" s="1"/>
  <c r="H38" i="2" l="1"/>
  <c r="J28" i="2" s="1"/>
  <c r="H36" i="2"/>
  <c r="J16" i="2"/>
  <c r="J29" i="2" l="1"/>
  <c r="J17" i="2"/>
  <c r="J18" i="2" s="1"/>
  <c r="J20" i="2" s="1"/>
  <c r="J22" i="2" l="1"/>
  <c r="J23" i="2"/>
  <c r="J24" i="2" l="1"/>
  <c r="J25" i="2" s="1"/>
  <c r="J27" i="2" s="1"/>
  <c r="J30" i="2" s="1"/>
  <c r="J32" i="2" s="1"/>
  <c r="J33" i="2" l="1"/>
  <c r="J38" i="2" l="1"/>
  <c r="L28" i="2" s="1"/>
  <c r="J36" i="2"/>
  <c r="L16" i="2"/>
  <c r="L29" i="2" l="1"/>
  <c r="L17" i="2"/>
  <c r="L18" i="2" s="1"/>
  <c r="L20" i="2" s="1"/>
  <c r="L22" i="2" l="1"/>
  <c r="L23" i="2"/>
  <c r="L24" i="2" l="1"/>
  <c r="L25" i="2" s="1"/>
  <c r="L27" i="2" s="1"/>
  <c r="L30" i="2" s="1"/>
  <c r="L32" i="2" s="1"/>
  <c r="L33" i="2" l="1"/>
  <c r="L36" i="2" l="1"/>
  <c r="L38" i="2"/>
</calcChain>
</file>

<file path=xl/sharedStrings.xml><?xml version="1.0" encoding="utf-8"?>
<sst xmlns="http://schemas.openxmlformats.org/spreadsheetml/2006/main" count="161" uniqueCount="102">
  <si>
    <t xml:space="preserve">Capital Contributed / Assets under Management </t>
  </si>
  <si>
    <t xml:space="preserve">Gain / (Loss) on Investment based on the Scenario </t>
  </si>
  <si>
    <t xml:space="preserve">Gross Value of the Portfolio at the end of the year </t>
  </si>
  <si>
    <t xml:space="preserve">Daily Weighted Average assets under management </t>
  </si>
  <si>
    <t>Other Expense</t>
  </si>
  <si>
    <t>Brokerage and Transaction cost</t>
  </si>
  <si>
    <t xml:space="preserve">Management Fees </t>
  </si>
  <si>
    <t>Total charges before Performance fee.</t>
  </si>
  <si>
    <t>Gross Value of the Portfolio before Performance fee</t>
  </si>
  <si>
    <t>High Water Mark Value (HWM) (Capital contributed for 1st year and second year onwards as defined in the PMS agreement.</t>
  </si>
  <si>
    <t>Hurdle Rate of return or as defined in the PMS agreement</t>
  </si>
  <si>
    <t>Gross Value of the Portfolio before Performance fee is greater than High Water Mark Value + Hurdle rate of return</t>
  </si>
  <si>
    <r>
      <t xml:space="preserve">If </t>
    </r>
    <r>
      <rPr>
        <b/>
        <sz val="11"/>
        <color rgb="FF000000"/>
        <rFont val="Calibri"/>
        <family val="2"/>
      </rPr>
      <t>Yes, proceed to performance fee calculation else 0 (zero) performance fee for the period)</t>
    </r>
  </si>
  <si>
    <t>Performance fee</t>
  </si>
  <si>
    <t xml:space="preserve">% Portfolio Return </t>
  </si>
  <si>
    <t>Scenario 1</t>
  </si>
  <si>
    <t>Scenario 2</t>
  </si>
  <si>
    <t>Scenario 3</t>
  </si>
  <si>
    <t>Gain of</t>
  </si>
  <si>
    <t>Loss of</t>
  </si>
  <si>
    <t>No Change</t>
  </si>
  <si>
    <t>i</t>
  </si>
  <si>
    <t>i = a</t>
  </si>
  <si>
    <t>ii</t>
  </si>
  <si>
    <t>ii= i*Scenario</t>
  </si>
  <si>
    <t>iii</t>
  </si>
  <si>
    <t>iv</t>
  </si>
  <si>
    <t>iv= (i + iii) / 2</t>
  </si>
  <si>
    <t>v</t>
  </si>
  <si>
    <t>vi</t>
  </si>
  <si>
    <t>vii</t>
  </si>
  <si>
    <t>viii</t>
  </si>
  <si>
    <t>ix</t>
  </si>
  <si>
    <t>x</t>
  </si>
  <si>
    <t>xi</t>
  </si>
  <si>
    <t>xii</t>
  </si>
  <si>
    <t>xiii</t>
  </si>
  <si>
    <t>xiv</t>
  </si>
  <si>
    <t>xv</t>
  </si>
  <si>
    <t>xvi</t>
  </si>
  <si>
    <t>xvii</t>
  </si>
  <si>
    <t>Notes</t>
  </si>
  <si>
    <t>All fees and charges are subject to GST</t>
  </si>
  <si>
    <t>Inputs</t>
  </si>
  <si>
    <t>a</t>
  </si>
  <si>
    <t>b</t>
  </si>
  <si>
    <t>c</t>
  </si>
  <si>
    <t>d</t>
  </si>
  <si>
    <t>e</t>
  </si>
  <si>
    <t>f</t>
  </si>
  <si>
    <t xml:space="preserve">For this illustration, High Water Mark for the 1st Year is the Capital invested. </t>
  </si>
  <si>
    <t>GST</t>
  </si>
  <si>
    <t>g</t>
  </si>
  <si>
    <t xml:space="preserve">For this illustration, The frequency of calculating all fees is annual. </t>
  </si>
  <si>
    <t>Net value of the Portfolio at the end of the year after all fees and expenses</t>
  </si>
  <si>
    <t>Capital Contribution (Rs.)</t>
  </si>
  <si>
    <t>Management Fee (%age per annum)</t>
  </si>
  <si>
    <t>Other Expenses (%age per annum)</t>
  </si>
  <si>
    <t>Performance (%age per annum)</t>
  </si>
  <si>
    <t>Hurdle Rate of Return (%age per annum)</t>
  </si>
  <si>
    <t>Fees</t>
  </si>
  <si>
    <t>Yr 1</t>
  </si>
  <si>
    <t>Yr 2</t>
  </si>
  <si>
    <t>Yr 3</t>
  </si>
  <si>
    <t>Yr 4</t>
  </si>
  <si>
    <t>Yr 5</t>
  </si>
  <si>
    <t>Gain / (Loss)</t>
  </si>
  <si>
    <t xml:space="preserve">Capital Contributed /Assets under Management </t>
  </si>
  <si>
    <t>i=a</t>
  </si>
  <si>
    <t>ii*Scenario</t>
  </si>
  <si>
    <t>iii=i+ii</t>
  </si>
  <si>
    <t>iv=(i+iii)/2</t>
  </si>
  <si>
    <t>Total charges before performance fee</t>
  </si>
  <si>
    <t xml:space="preserve">Value of the Portfolio before Performance fee </t>
  </si>
  <si>
    <t>High Water Mark Value (HWM)</t>
  </si>
  <si>
    <t xml:space="preserve">Hurdle Rate of return </t>
  </si>
  <si>
    <r>
      <t>High Water Mark to be carried forward for next year.</t>
    </r>
    <r>
      <rPr>
        <b/>
        <sz val="11"/>
        <color rgb="FF000000"/>
        <rFont val="Calibri"/>
        <family val="2"/>
      </rPr>
      <t xml:space="preserve"> </t>
    </r>
  </si>
  <si>
    <t>iii= i + ii</t>
  </si>
  <si>
    <t>Portfolio gains subject to Performance Fee</t>
  </si>
  <si>
    <t>v=iv*c(i+g)</t>
  </si>
  <si>
    <t>vi=iv*f(i+g)</t>
  </si>
  <si>
    <t>vii=(iv-v-vi)*[b(1+g)]</t>
  </si>
  <si>
    <t>v= iv x c(1+g)</t>
  </si>
  <si>
    <t>vi= iv x f(1+g)</t>
  </si>
  <si>
    <r>
      <t xml:space="preserve">vii = (iv </t>
    </r>
    <r>
      <rPr>
        <sz val="11"/>
        <color theme="1"/>
        <rFont val="Calibri"/>
        <family val="2"/>
      </rPr>
      <t>- v - vi) x [b</t>
    </r>
    <r>
      <rPr>
        <sz val="11"/>
        <color rgb="FF000000"/>
        <rFont val="Calibri"/>
        <family val="2"/>
      </rPr>
      <t>(1+g)]</t>
    </r>
  </si>
  <si>
    <r>
      <t xml:space="preserve">ix = iii </t>
    </r>
    <r>
      <rPr>
        <sz val="11"/>
        <color theme="1"/>
        <rFont val="Calibri"/>
        <family val="2"/>
      </rPr>
      <t>- viii</t>
    </r>
  </si>
  <si>
    <t xml:space="preserve"> x = a</t>
  </si>
  <si>
    <t>xi = i x e</t>
  </si>
  <si>
    <t>xii = ix &gt; (x+xi) then Yes else No P Fees</t>
  </si>
  <si>
    <t>xiii = ix - x - xi</t>
  </si>
  <si>
    <t>xiv = xiii x d*(1+g)</t>
  </si>
  <si>
    <r>
      <t xml:space="preserve">xv = ix </t>
    </r>
    <r>
      <rPr>
        <sz val="11"/>
        <color theme="1"/>
        <rFont val="Calibri"/>
        <family val="2"/>
      </rPr>
      <t>-</t>
    </r>
    <r>
      <rPr>
        <sz val="11"/>
        <color rgb="FF000000"/>
        <rFont val="Calibri"/>
        <family val="2"/>
      </rPr>
      <t xml:space="preserve"> xiv</t>
    </r>
  </si>
  <si>
    <t>xvi = ((xv - i) / i) %</t>
  </si>
  <si>
    <t>xvii = Max (x , xv)</t>
  </si>
  <si>
    <t>viii = v+vi+vii</t>
  </si>
  <si>
    <t>ix = iii - viii</t>
  </si>
  <si>
    <t>For year 1, x=i; Other yrs, x=prev. yr xvii</t>
  </si>
  <si>
    <t>xi = i * e</t>
  </si>
  <si>
    <t>xiv = xiii * d(1+g)</t>
  </si>
  <si>
    <t>viii = v + vi + vii</t>
  </si>
  <si>
    <t>Fees Calculator for 1 Year</t>
  </si>
  <si>
    <t>Multi Year Fee Calculator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</si>
</sst>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[Red]\-#,##0\ "/>
    <numFmt numFmtId="165" formatCode="#,##0.00_ ;[Red]\-#,##0.00\ "/>
    <numFmt numFmtId="166" formatCode="0.00000%"/>
  </numFmts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</font>
    <font>
      <sz val="2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60">
    <xf numFmtId="0" fontId="0" fillId="0" borderId="0" xfId="0"/>
    <xf numFmtId="9" fontId="0" fillId="0" borderId="0" xfId="0" applyNumberFormat="1"/>
    <xf numFmtId="10" fontId="0" fillId="0" borderId="0" xfId="0" applyNumberFormat="1"/>
    <xf numFmtId="0" fontId="1" fillId="0" borderId="0" xfId="0" applyFont="1" applyAlignment="1">
      <alignment horizontal="justify" vertical="center"/>
    </xf>
    <xf numFmtId="10" fontId="1" fillId="0" borderId="0" xfId="0" applyNumberFormat="1" applyFont="1" applyAlignment="1">
      <alignment horizontal="justify" vertical="center"/>
    </xf>
    <xf numFmtId="9" fontId="1" fillId="0" borderId="0" xfId="0" applyNumberFormat="1" applyFont="1" applyAlignment="1">
      <alignment horizontal="justify" vertical="center"/>
    </xf>
    <xf numFmtId="0" fontId="4" fillId="0" borderId="0" xfId="0" applyFont="1"/>
    <xf numFmtId="3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/>
    </xf>
    <xf numFmtId="0" fontId="3" fillId="0" borderId="1" xfId="0" quotePrefix="1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9" fontId="6" fillId="3" borderId="1" xfId="0" applyNumberFormat="1" applyFont="1" applyFill="1" applyBorder="1" applyAlignment="1">
      <alignment vertical="center"/>
    </xf>
    <xf numFmtId="9" fontId="6" fillId="3" borderId="1" xfId="0" applyNumberFormat="1" applyFont="1" applyFill="1" applyBorder="1" applyAlignment="1">
      <alignment horizontal="left" vertical="center"/>
    </xf>
    <xf numFmtId="0" fontId="8" fillId="0" borderId="0" xfId="0" applyFont="1"/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right" vertical="center"/>
    </xf>
    <xf numFmtId="166" fontId="0" fillId="0" borderId="0" xfId="0" applyNumberFormat="1"/>
    <xf numFmtId="0" fontId="3" fillId="4" borderId="2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4" borderId="1" xfId="0" applyFont="1" applyFill="1" applyBorder="1"/>
    <xf numFmtId="164" fontId="3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6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9" fontId="1" fillId="0" borderId="1" xfId="1" applyFont="1" applyFill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 wrapText="1"/>
    </xf>
    <xf numFmtId="3" fontId="1" fillId="0" borderId="3" xfId="0" applyNumberFormat="1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3" fontId="1" fillId="2" borderId="2" xfId="0" applyNumberFormat="1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>
      <alignment horizontal="center" vertical="center" wrapText="1"/>
    </xf>
    <xf numFmtId="3" fontId="1" fillId="2" borderId="3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0" fontId="1" fillId="2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6DC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142875</xdr:rowOff>
    </xdr:from>
    <xdr:to>
      <xdr:col>0</xdr:col>
      <xdr:colOff>1219200</xdr:colOff>
      <xdr:row>3</xdr:row>
      <xdr:rowOff>15903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9CE243A-656C-A279-1047-89A448CAC9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42875"/>
          <a:ext cx="1009650" cy="6540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1200150</xdr:colOff>
      <xdr:row>0</xdr:row>
      <xdr:rowOff>28575</xdr:rowOff>
    </xdr:from>
    <xdr:to>
      <xdr:col>0</xdr:col>
      <xdr:colOff>2209800</xdr:colOff>
      <xdr:row>2</xdr:row>
      <xdr:rowOff>301653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A1A99E-25FE-4A4A-ABA9-25772A99A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150" y="28575"/>
          <a:ext cx="1009650" cy="6540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5B69C-4081-4E65-BD06-4F8CEF46C4B4}">
  <dimension ref="A3:U50"/>
  <sheetViews>
    <sheetView tabSelected="1" workbookViewId="0">
      <selection activeCell="E4" sqref="E4"/>
    </sheetView>
  </sheetViews>
  <sheetFormatPr defaultRowHeight="14.25" x14ac:dyDescent="0.45"/>
  <cols>
    <col min="1" max="1" width="42.59765625" bestFit="1" customWidth="1"/>
    <col min="2" max="2" width="6.1328125" customWidth="1"/>
    <col min="3" max="3" width="15.6640625" customWidth="1"/>
    <col min="4" max="4" width="10.73046875" bestFit="1" customWidth="1"/>
    <col min="20" max="20" width="28.265625" customWidth="1"/>
    <col min="21" max="21" width="9.1328125" customWidth="1"/>
  </cols>
  <sheetData>
    <row r="3" spans="1:15" ht="30.75" x14ac:dyDescent="0.9">
      <c r="E3" s="22" t="s">
        <v>100</v>
      </c>
      <c r="F3" s="6"/>
      <c r="G3" s="6"/>
      <c r="H3" s="6"/>
      <c r="I3" s="6"/>
    </row>
    <row r="5" spans="1:15" x14ac:dyDescent="0.45">
      <c r="A5" t="s">
        <v>43</v>
      </c>
      <c r="B5" s="8"/>
    </row>
    <row r="6" spans="1:15" x14ac:dyDescent="0.45">
      <c r="A6" s="13" t="s">
        <v>55</v>
      </c>
      <c r="B6" s="8" t="s">
        <v>44</v>
      </c>
      <c r="C6" s="7">
        <v>10000000</v>
      </c>
      <c r="E6" s="7"/>
    </row>
    <row r="7" spans="1:15" x14ac:dyDescent="0.45">
      <c r="A7" s="13" t="s">
        <v>56</v>
      </c>
      <c r="B7" s="8" t="s">
        <v>45</v>
      </c>
      <c r="C7" s="2">
        <v>1.2500000000000001E-2</v>
      </c>
      <c r="E7" s="2"/>
    </row>
    <row r="8" spans="1:15" x14ac:dyDescent="0.45">
      <c r="A8" s="13" t="s">
        <v>57</v>
      </c>
      <c r="B8" s="8" t="s">
        <v>46</v>
      </c>
      <c r="C8" s="2">
        <v>3.5000000000000001E-3</v>
      </c>
      <c r="E8" s="2"/>
    </row>
    <row r="9" spans="1:15" x14ac:dyDescent="0.45">
      <c r="A9" s="13" t="s">
        <v>58</v>
      </c>
      <c r="B9" s="8" t="s">
        <v>47</v>
      </c>
      <c r="C9" s="1">
        <v>0.2</v>
      </c>
      <c r="E9" s="1"/>
    </row>
    <row r="10" spans="1:15" x14ac:dyDescent="0.45">
      <c r="A10" s="13" t="s">
        <v>59</v>
      </c>
      <c r="B10" s="8" t="s">
        <v>48</v>
      </c>
      <c r="C10" s="1">
        <v>6.5000000000000002E-2</v>
      </c>
      <c r="E10" s="1"/>
      <c r="F10" s="25"/>
    </row>
    <row r="11" spans="1:15" x14ac:dyDescent="0.45">
      <c r="A11" s="18" t="s">
        <v>5</v>
      </c>
      <c r="B11" s="8" t="s">
        <v>49</v>
      </c>
      <c r="C11" s="2">
        <v>1.5E-3</v>
      </c>
      <c r="E11" s="2"/>
    </row>
    <row r="12" spans="1:15" x14ac:dyDescent="0.45">
      <c r="A12" s="13" t="s">
        <v>51</v>
      </c>
      <c r="B12" s="8" t="s">
        <v>52</v>
      </c>
      <c r="C12" s="1">
        <v>0.18</v>
      </c>
    </row>
    <row r="14" spans="1:15" ht="15.75" customHeight="1" x14ac:dyDescent="0.45">
      <c r="A14" s="58"/>
      <c r="B14" s="58"/>
      <c r="C14" s="58"/>
      <c r="D14" s="58" t="s">
        <v>15</v>
      </c>
      <c r="E14" s="58"/>
      <c r="F14" s="58"/>
      <c r="G14" s="58"/>
      <c r="H14" s="58" t="s">
        <v>16</v>
      </c>
      <c r="I14" s="58"/>
      <c r="J14" s="58"/>
      <c r="K14" s="58"/>
      <c r="L14" s="58" t="s">
        <v>17</v>
      </c>
      <c r="M14" s="58"/>
      <c r="N14" s="58"/>
      <c r="O14" s="58"/>
    </row>
    <row r="15" spans="1:15" ht="28.5" customHeight="1" x14ac:dyDescent="0.45">
      <c r="A15" s="58"/>
      <c r="B15" s="58"/>
      <c r="C15" s="58"/>
      <c r="D15" s="58" t="s">
        <v>18</v>
      </c>
      <c r="E15" s="58"/>
      <c r="F15" s="59">
        <v>0.2</v>
      </c>
      <c r="G15" s="59"/>
      <c r="H15" s="58" t="s">
        <v>19</v>
      </c>
      <c r="I15" s="58"/>
      <c r="J15" s="59">
        <v>-0.26</v>
      </c>
      <c r="K15" s="59"/>
      <c r="L15" s="58" t="s">
        <v>20</v>
      </c>
      <c r="M15" s="58"/>
      <c r="N15" s="59">
        <v>0</v>
      </c>
      <c r="O15" s="59"/>
    </row>
    <row r="16" spans="1:15" ht="45.75" customHeight="1" x14ac:dyDescent="0.45">
      <c r="A16" s="18" t="s">
        <v>0</v>
      </c>
      <c r="B16" s="19" t="s">
        <v>21</v>
      </c>
      <c r="C16" s="18" t="s">
        <v>22</v>
      </c>
      <c r="D16" s="49">
        <f>$C$6</f>
        <v>10000000</v>
      </c>
      <c r="E16" s="49"/>
      <c r="F16" s="49"/>
      <c r="G16" s="49"/>
      <c r="H16" s="49">
        <f>$C$6</f>
        <v>10000000</v>
      </c>
      <c r="I16" s="49"/>
      <c r="J16" s="49"/>
      <c r="K16" s="49"/>
      <c r="L16" s="49">
        <f>$C$6</f>
        <v>10000000</v>
      </c>
      <c r="M16" s="49"/>
      <c r="N16" s="49"/>
      <c r="O16" s="49"/>
    </row>
    <row r="17" spans="1:21" x14ac:dyDescent="0.45">
      <c r="A17" s="18" t="s">
        <v>1</v>
      </c>
      <c r="B17" s="19" t="s">
        <v>23</v>
      </c>
      <c r="C17" s="18" t="s">
        <v>24</v>
      </c>
      <c r="D17" s="49">
        <f>F15*D16</f>
        <v>2000000</v>
      </c>
      <c r="E17" s="49"/>
      <c r="F17" s="49"/>
      <c r="G17" s="49"/>
      <c r="H17" s="49">
        <f>J15*H16</f>
        <v>-2600000</v>
      </c>
      <c r="I17" s="49"/>
      <c r="J17" s="49"/>
      <c r="K17" s="49"/>
      <c r="L17" s="49">
        <f>N15*L16</f>
        <v>0</v>
      </c>
      <c r="M17" s="49"/>
      <c r="N17" s="49"/>
      <c r="O17" s="49"/>
    </row>
    <row r="18" spans="1:21" x14ac:dyDescent="0.45">
      <c r="A18" s="18" t="s">
        <v>2</v>
      </c>
      <c r="B18" s="19" t="s">
        <v>25</v>
      </c>
      <c r="C18" s="18" t="s">
        <v>77</v>
      </c>
      <c r="D18" s="49">
        <f>D16+D17</f>
        <v>12000000</v>
      </c>
      <c r="E18" s="49"/>
      <c r="F18" s="49"/>
      <c r="G18" s="49"/>
      <c r="H18" s="49">
        <f>H16+H17</f>
        <v>7400000</v>
      </c>
      <c r="I18" s="49"/>
      <c r="J18" s="49"/>
      <c r="K18" s="49"/>
      <c r="L18" s="49">
        <f>L16+L17</f>
        <v>10000000</v>
      </c>
      <c r="M18" s="49"/>
      <c r="N18" s="49"/>
      <c r="O18" s="49"/>
      <c r="T18" s="3"/>
    </row>
    <row r="19" spans="1:21" x14ac:dyDescent="0.45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8"/>
      <c r="T19" s="3"/>
      <c r="U19" s="2"/>
    </row>
    <row r="20" spans="1:21" x14ac:dyDescent="0.45">
      <c r="A20" s="18" t="s">
        <v>3</v>
      </c>
      <c r="B20" s="19" t="s">
        <v>26</v>
      </c>
      <c r="C20" s="18" t="s">
        <v>27</v>
      </c>
      <c r="D20" s="49">
        <f>(D16+D18)/2</f>
        <v>11000000</v>
      </c>
      <c r="E20" s="49"/>
      <c r="F20" s="49"/>
      <c r="G20" s="49"/>
      <c r="H20" s="49">
        <f>(H16+H18)/2</f>
        <v>8700000</v>
      </c>
      <c r="I20" s="49"/>
      <c r="J20" s="49"/>
      <c r="K20" s="49"/>
      <c r="L20" s="49">
        <f>(L16+L18)/2</f>
        <v>10000000</v>
      </c>
      <c r="M20" s="49"/>
      <c r="N20" s="49"/>
      <c r="O20" s="49"/>
      <c r="T20" s="3"/>
      <c r="U20" s="2"/>
    </row>
    <row r="21" spans="1:21" x14ac:dyDescent="0.45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8"/>
      <c r="T21" s="3"/>
      <c r="U21" s="1"/>
    </row>
    <row r="22" spans="1:21" x14ac:dyDescent="0.45">
      <c r="A22" s="18" t="s">
        <v>4</v>
      </c>
      <c r="B22" s="19" t="s">
        <v>28</v>
      </c>
      <c r="C22" s="18" t="s">
        <v>82</v>
      </c>
      <c r="D22" s="49">
        <f>D20*($C$8*(1+$C$12))</f>
        <v>45430</v>
      </c>
      <c r="E22" s="49"/>
      <c r="F22" s="49"/>
      <c r="G22" s="49"/>
      <c r="H22" s="49">
        <f>H20*($C$8*(1+$C$12))</f>
        <v>35931</v>
      </c>
      <c r="I22" s="49"/>
      <c r="J22" s="49"/>
      <c r="K22" s="49"/>
      <c r="L22" s="49">
        <f>L20*($C$8*(1+$C$12))</f>
        <v>41300</v>
      </c>
      <c r="M22" s="49"/>
      <c r="N22" s="49"/>
      <c r="O22" s="49"/>
      <c r="T22" s="3"/>
      <c r="U22" s="1"/>
    </row>
    <row r="23" spans="1:21" x14ac:dyDescent="0.45">
      <c r="A23" s="18" t="s">
        <v>5</v>
      </c>
      <c r="B23" s="19" t="s">
        <v>29</v>
      </c>
      <c r="C23" s="18" t="s">
        <v>83</v>
      </c>
      <c r="D23" s="49">
        <f>D20*($C$11*(1+$C$12))</f>
        <v>19470</v>
      </c>
      <c r="E23" s="51"/>
      <c r="F23" s="51"/>
      <c r="G23" s="52"/>
      <c r="H23" s="49">
        <f>H20*($C$11*(1+$C$12))</f>
        <v>15398.999999999998</v>
      </c>
      <c r="I23" s="51"/>
      <c r="J23" s="51"/>
      <c r="K23" s="52"/>
      <c r="L23" s="49">
        <f>L20*($C$11*(1+$C$12))</f>
        <v>17700</v>
      </c>
      <c r="M23" s="51"/>
      <c r="N23" s="51"/>
      <c r="O23" s="52"/>
      <c r="T23" s="3"/>
      <c r="U23" s="2"/>
    </row>
    <row r="24" spans="1:21" ht="28.5" x14ac:dyDescent="0.45">
      <c r="A24" s="18" t="s">
        <v>6</v>
      </c>
      <c r="B24" s="19" t="s">
        <v>30</v>
      </c>
      <c r="C24" s="18" t="s">
        <v>84</v>
      </c>
      <c r="D24" s="49">
        <f>(D20-D22-D23)*$C$7*(1+$C$12)</f>
        <v>161292.72500000001</v>
      </c>
      <c r="E24" s="49"/>
      <c r="F24" s="49"/>
      <c r="G24" s="49"/>
      <c r="H24" s="49">
        <f>(H20-H22-H23)*$C$7*(1+$C$12)</f>
        <v>127567.88249999999</v>
      </c>
      <c r="I24" s="49"/>
      <c r="J24" s="49"/>
      <c r="K24" s="49"/>
      <c r="L24" s="49">
        <f>(L20-L22-L23)*$C$7*(1+$C$12)</f>
        <v>146629.75</v>
      </c>
      <c r="M24" s="49"/>
      <c r="N24" s="49"/>
      <c r="O24" s="49"/>
      <c r="T24" s="3"/>
    </row>
    <row r="25" spans="1:21" x14ac:dyDescent="0.45">
      <c r="A25" s="18" t="s">
        <v>7</v>
      </c>
      <c r="B25" s="19" t="s">
        <v>31</v>
      </c>
      <c r="C25" s="18" t="s">
        <v>99</v>
      </c>
      <c r="D25" s="49">
        <f>D22+D23+D24</f>
        <v>226192.72500000001</v>
      </c>
      <c r="E25" s="49"/>
      <c r="F25" s="49"/>
      <c r="G25" s="49"/>
      <c r="H25" s="49">
        <f>H22+H23+H24</f>
        <v>178897.88250000001</v>
      </c>
      <c r="I25" s="49"/>
      <c r="J25" s="49"/>
      <c r="K25" s="49"/>
      <c r="L25" s="49">
        <f>L22+L23+L24</f>
        <v>205629.75</v>
      </c>
      <c r="M25" s="49"/>
      <c r="N25" s="49"/>
      <c r="O25" s="49"/>
      <c r="T25" s="3"/>
    </row>
    <row r="26" spans="1:21" x14ac:dyDescent="0.45">
      <c r="A26" s="46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8"/>
    </row>
    <row r="27" spans="1:21" x14ac:dyDescent="0.45">
      <c r="A27" s="18" t="s">
        <v>8</v>
      </c>
      <c r="B27" s="19" t="s">
        <v>32</v>
      </c>
      <c r="C27" s="18" t="s">
        <v>85</v>
      </c>
      <c r="D27" s="49">
        <f>D18-D25</f>
        <v>11773807.275</v>
      </c>
      <c r="E27" s="49"/>
      <c r="F27" s="49"/>
      <c r="G27" s="49"/>
      <c r="H27" s="49">
        <f>H18-H25</f>
        <v>7221102.1174999997</v>
      </c>
      <c r="I27" s="49"/>
      <c r="J27" s="49"/>
      <c r="K27" s="49"/>
      <c r="L27" s="49">
        <f>L18-L25</f>
        <v>9794370.25</v>
      </c>
      <c r="M27" s="49"/>
      <c r="N27" s="49"/>
      <c r="O27" s="49"/>
    </row>
    <row r="28" spans="1:21" ht="42.75" x14ac:dyDescent="0.45">
      <c r="A28" s="18" t="s">
        <v>9</v>
      </c>
      <c r="B28" s="19" t="s">
        <v>33</v>
      </c>
      <c r="C28" s="11" t="s">
        <v>86</v>
      </c>
      <c r="D28" s="49">
        <f>$C$6</f>
        <v>10000000</v>
      </c>
      <c r="E28" s="49"/>
      <c r="F28" s="49"/>
      <c r="G28" s="49"/>
      <c r="H28" s="49">
        <f>$C$6</f>
        <v>10000000</v>
      </c>
      <c r="I28" s="49"/>
      <c r="J28" s="49"/>
      <c r="K28" s="49"/>
      <c r="L28" s="49">
        <f>$C$6</f>
        <v>10000000</v>
      </c>
      <c r="M28" s="49"/>
      <c r="N28" s="49"/>
      <c r="O28" s="49"/>
    </row>
    <row r="29" spans="1:21" ht="28.5" x14ac:dyDescent="0.45">
      <c r="A29" s="18" t="s">
        <v>10</v>
      </c>
      <c r="B29" s="19" t="s">
        <v>34</v>
      </c>
      <c r="C29" s="18" t="s">
        <v>87</v>
      </c>
      <c r="D29" s="49">
        <f>D16*$C$10</f>
        <v>650000</v>
      </c>
      <c r="E29" s="49"/>
      <c r="F29" s="49"/>
      <c r="G29" s="49"/>
      <c r="H29" s="49">
        <f>H16*$C$10</f>
        <v>650000</v>
      </c>
      <c r="I29" s="49"/>
      <c r="J29" s="49"/>
      <c r="K29" s="49"/>
      <c r="L29" s="49">
        <f>L16*$C$10</f>
        <v>650000</v>
      </c>
      <c r="M29" s="49"/>
      <c r="N29" s="49"/>
      <c r="O29" s="49"/>
    </row>
    <row r="30" spans="1:21" ht="57" x14ac:dyDescent="0.45">
      <c r="A30" s="18" t="s">
        <v>11</v>
      </c>
      <c r="B30" s="19" t="s">
        <v>35</v>
      </c>
      <c r="C30" s="18" t="s">
        <v>88</v>
      </c>
      <c r="D30" s="56" t="str">
        <f>IF(D27 &gt; (D28+D29),"Yes","No")</f>
        <v>Yes</v>
      </c>
      <c r="E30" s="56"/>
      <c r="F30" s="56"/>
      <c r="G30" s="56"/>
      <c r="H30" s="56" t="str">
        <f>IF(H27 &gt; (H28+H29),"Yes","No")</f>
        <v>No</v>
      </c>
      <c r="I30" s="56"/>
      <c r="J30" s="56"/>
      <c r="K30" s="56"/>
      <c r="L30" s="56" t="str">
        <f>IF(L27 &gt; (L28+L29),"Yes","No")</f>
        <v>No</v>
      </c>
      <c r="M30" s="56"/>
      <c r="N30" s="56"/>
      <c r="O30" s="56"/>
    </row>
    <row r="31" spans="1:21" ht="15" customHeight="1" x14ac:dyDescent="0.45">
      <c r="A31" s="46" t="s">
        <v>12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8"/>
    </row>
    <row r="32" spans="1:21" x14ac:dyDescent="0.45">
      <c r="A32" s="18" t="s">
        <v>78</v>
      </c>
      <c r="B32" s="19" t="s">
        <v>36</v>
      </c>
      <c r="C32" s="18" t="s">
        <v>89</v>
      </c>
      <c r="D32" s="50">
        <f>IF(D30="No",0,(D27-D28-D29))</f>
        <v>1123807.2750000004</v>
      </c>
      <c r="E32" s="51"/>
      <c r="F32" s="51">
        <f>IF(F30="No",0,(F27-F28-F29))</f>
        <v>0</v>
      </c>
      <c r="G32" s="52"/>
      <c r="H32" s="53">
        <f>IF(H30="No",0,(H27-H28-H29))</f>
        <v>0</v>
      </c>
      <c r="I32" s="54"/>
      <c r="J32" s="54">
        <f>IF(J30="No",0,(J27-J28-J29))</f>
        <v>0</v>
      </c>
      <c r="K32" s="55"/>
      <c r="L32" s="56">
        <f>IF(L30="No",0,(L27-L28-L29))</f>
        <v>0</v>
      </c>
      <c r="M32" s="56"/>
      <c r="N32" s="56">
        <f>IF(N30="No",0,(N27-N28-N29))</f>
        <v>0</v>
      </c>
      <c r="O32" s="56"/>
    </row>
    <row r="33" spans="1:15" ht="19.149999999999999" customHeight="1" x14ac:dyDescent="0.45">
      <c r="A33" s="18" t="s">
        <v>13</v>
      </c>
      <c r="B33" s="19" t="s">
        <v>37</v>
      </c>
      <c r="C33" s="18" t="s">
        <v>90</v>
      </c>
      <c r="D33" s="49">
        <f>D32*(C9*(1+$C$12))</f>
        <v>265218.51690000005</v>
      </c>
      <c r="E33" s="49"/>
      <c r="F33" s="49"/>
      <c r="G33" s="49"/>
      <c r="H33" s="49">
        <f>H32*(G9*(1+$C$12))</f>
        <v>0</v>
      </c>
      <c r="I33" s="49"/>
      <c r="J33" s="49"/>
      <c r="K33" s="49"/>
      <c r="L33" s="49">
        <f>L32*(K9*(1+$C$12))</f>
        <v>0</v>
      </c>
      <c r="M33" s="49"/>
      <c r="N33" s="49"/>
      <c r="O33" s="49"/>
    </row>
    <row r="34" spans="1:15" x14ac:dyDescent="0.45">
      <c r="A34" s="46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8"/>
    </row>
    <row r="35" spans="1:15" ht="28.5" x14ac:dyDescent="0.45">
      <c r="A35" s="18" t="s">
        <v>54</v>
      </c>
      <c r="B35" s="19" t="s">
        <v>38</v>
      </c>
      <c r="C35" s="18" t="s">
        <v>91</v>
      </c>
      <c r="D35" s="49">
        <f>D27-D33</f>
        <v>11508588.758100001</v>
      </c>
      <c r="E35" s="49"/>
      <c r="F35" s="49"/>
      <c r="G35" s="49"/>
      <c r="H35" s="49">
        <f>H27-H33</f>
        <v>7221102.1174999997</v>
      </c>
      <c r="I35" s="49"/>
      <c r="J35" s="49"/>
      <c r="K35" s="49"/>
      <c r="L35" s="49">
        <f>L27-L33</f>
        <v>9794370.25</v>
      </c>
      <c r="M35" s="49"/>
      <c r="N35" s="49"/>
      <c r="O35" s="49"/>
    </row>
    <row r="36" spans="1:15" x14ac:dyDescent="0.45">
      <c r="A36" s="18" t="s">
        <v>14</v>
      </c>
      <c r="B36" s="19" t="s">
        <v>39</v>
      </c>
      <c r="C36" s="18" t="s">
        <v>92</v>
      </c>
      <c r="D36" s="57">
        <f>(D35-$C$6)/$C$6</f>
        <v>0.15085887581000013</v>
      </c>
      <c r="E36" s="57"/>
      <c r="F36" s="57"/>
      <c r="G36" s="57"/>
      <c r="H36" s="57">
        <f>(H35-$C$6)/$C$6</f>
        <v>-0.27788978825000005</v>
      </c>
      <c r="I36" s="57"/>
      <c r="J36" s="57"/>
      <c r="K36" s="57"/>
      <c r="L36" s="57">
        <f>(L35-$C$6)/$C$6</f>
        <v>-2.0562975000000001E-2</v>
      </c>
      <c r="M36" s="57"/>
      <c r="N36" s="57"/>
      <c r="O36" s="57"/>
    </row>
    <row r="37" spans="1:15" x14ac:dyDescent="0.45">
      <c r="A37" s="46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8"/>
    </row>
    <row r="38" spans="1:15" ht="28.5" x14ac:dyDescent="0.45">
      <c r="A38" s="18" t="s">
        <v>76</v>
      </c>
      <c r="B38" s="19" t="s">
        <v>40</v>
      </c>
      <c r="C38" s="18" t="s">
        <v>93</v>
      </c>
      <c r="D38" s="49">
        <f>MAX(D28,D35)</f>
        <v>11508588.758100001</v>
      </c>
      <c r="E38" s="49"/>
      <c r="F38" s="49"/>
      <c r="G38" s="49"/>
      <c r="H38" s="49">
        <f>MAX(H28,H35)</f>
        <v>10000000</v>
      </c>
      <c r="I38" s="49"/>
      <c r="J38" s="49"/>
      <c r="K38" s="49"/>
      <c r="L38" s="49">
        <f>MAX(L28,L35)</f>
        <v>10000000</v>
      </c>
      <c r="M38" s="49"/>
      <c r="N38" s="49"/>
      <c r="O38" s="49"/>
    </row>
    <row r="41" spans="1:15" x14ac:dyDescent="0.45">
      <c r="A41" s="6" t="s">
        <v>41</v>
      </c>
    </row>
    <row r="42" spans="1:15" x14ac:dyDescent="0.45">
      <c r="A42" t="s">
        <v>42</v>
      </c>
    </row>
    <row r="43" spans="1:15" ht="15" customHeight="1" x14ac:dyDescent="0.45">
      <c r="A43" t="s">
        <v>50</v>
      </c>
    </row>
    <row r="44" spans="1:15" x14ac:dyDescent="0.45">
      <c r="A44" t="s">
        <v>53</v>
      </c>
      <c r="B44" s="2"/>
      <c r="D44" s="4"/>
    </row>
    <row r="45" spans="1:15" x14ac:dyDescent="0.45">
      <c r="A45" s="3"/>
      <c r="B45" s="2"/>
      <c r="D45" s="4"/>
    </row>
    <row r="46" spans="1:15" x14ac:dyDescent="0.45">
      <c r="A46" s="3"/>
      <c r="B46" s="1"/>
      <c r="D46" s="5"/>
    </row>
    <row r="47" spans="1:15" x14ac:dyDescent="0.45">
      <c r="A47" s="3"/>
      <c r="B47" s="1"/>
      <c r="D47" s="5"/>
    </row>
    <row r="48" spans="1:15" x14ac:dyDescent="0.45">
      <c r="A48" s="3"/>
      <c r="B48" s="2"/>
      <c r="D48" s="4"/>
    </row>
    <row r="49" spans="1:4" x14ac:dyDescent="0.45">
      <c r="A49" s="3"/>
      <c r="D49" s="3"/>
    </row>
    <row r="50" spans="1:4" x14ac:dyDescent="0.45">
      <c r="A50" s="3"/>
      <c r="D50" s="3"/>
    </row>
  </sheetData>
  <mergeCells count="67">
    <mergeCell ref="D36:G36"/>
    <mergeCell ref="A19:O19"/>
    <mergeCell ref="A21:O21"/>
    <mergeCell ref="A26:O26"/>
    <mergeCell ref="A34:O34"/>
    <mergeCell ref="D23:G23"/>
    <mergeCell ref="H23:K23"/>
    <mergeCell ref="L23:O23"/>
    <mergeCell ref="L20:O20"/>
    <mergeCell ref="D22:G22"/>
    <mergeCell ref="H22:K22"/>
    <mergeCell ref="L22:O22"/>
    <mergeCell ref="D24:G24"/>
    <mergeCell ref="A14:C15"/>
    <mergeCell ref="D16:G16"/>
    <mergeCell ref="D20:G20"/>
    <mergeCell ref="H20:K20"/>
    <mergeCell ref="D14:G14"/>
    <mergeCell ref="H14:K14"/>
    <mergeCell ref="H16:K16"/>
    <mergeCell ref="L14:O14"/>
    <mergeCell ref="D15:E15"/>
    <mergeCell ref="F15:G15"/>
    <mergeCell ref="H15:I15"/>
    <mergeCell ref="J15:K15"/>
    <mergeCell ref="L15:M15"/>
    <mergeCell ref="N15:O15"/>
    <mergeCell ref="L16:O16"/>
    <mergeCell ref="D17:G17"/>
    <mergeCell ref="H17:K17"/>
    <mergeCell ref="L17:O17"/>
    <mergeCell ref="D18:G18"/>
    <mergeCell ref="H18:K18"/>
    <mergeCell ref="L18:O18"/>
    <mergeCell ref="H24:K24"/>
    <mergeCell ref="L24:O24"/>
    <mergeCell ref="D25:G25"/>
    <mergeCell ref="H25:K25"/>
    <mergeCell ref="L25:O25"/>
    <mergeCell ref="D27:G27"/>
    <mergeCell ref="H27:K27"/>
    <mergeCell ref="L27:O27"/>
    <mergeCell ref="D28:G28"/>
    <mergeCell ref="H28:K28"/>
    <mergeCell ref="L28:O28"/>
    <mergeCell ref="D29:G29"/>
    <mergeCell ref="H29:K29"/>
    <mergeCell ref="L29:O29"/>
    <mergeCell ref="D30:G30"/>
    <mergeCell ref="H30:K30"/>
    <mergeCell ref="L30:O30"/>
    <mergeCell ref="D38:G38"/>
    <mergeCell ref="H38:K38"/>
    <mergeCell ref="L38:O38"/>
    <mergeCell ref="A31:O31"/>
    <mergeCell ref="D32:G32"/>
    <mergeCell ref="H32:K32"/>
    <mergeCell ref="L32:O32"/>
    <mergeCell ref="D33:G33"/>
    <mergeCell ref="H33:K33"/>
    <mergeCell ref="L33:O33"/>
    <mergeCell ref="H36:K36"/>
    <mergeCell ref="L36:O36"/>
    <mergeCell ref="D35:G35"/>
    <mergeCell ref="A37:O37"/>
    <mergeCell ref="H35:K35"/>
    <mergeCell ref="L35:O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15526-7CA7-43F7-863F-0F65EDBA9714}">
  <dimension ref="A3:M44"/>
  <sheetViews>
    <sheetView topLeftCell="A18" workbookViewId="0">
      <selection activeCell="H38" sqref="H38:I38"/>
    </sheetView>
  </sheetViews>
  <sheetFormatPr defaultRowHeight="14.25" x14ac:dyDescent="0.45"/>
  <cols>
    <col min="1" max="1" width="47.265625" bestFit="1" customWidth="1"/>
    <col min="2" max="2" width="3.73046875" bestFit="1" customWidth="1"/>
    <col min="3" max="3" width="23.73046875" bestFit="1" customWidth="1"/>
    <col min="4" max="4" width="12" bestFit="1" customWidth="1"/>
    <col min="5" max="5" width="5.265625" bestFit="1" customWidth="1"/>
    <col min="6" max="6" width="12" bestFit="1" customWidth="1"/>
    <col min="7" max="7" width="4.59765625" bestFit="1" customWidth="1"/>
    <col min="8" max="8" width="12" bestFit="1" customWidth="1"/>
    <col min="9" max="9" width="4.59765625" bestFit="1" customWidth="1"/>
    <col min="10" max="10" width="12" bestFit="1" customWidth="1"/>
    <col min="11" max="11" width="3.59765625" bestFit="1" customWidth="1"/>
    <col min="12" max="12" width="12" bestFit="1" customWidth="1"/>
    <col min="13" max="13" width="5.265625" bestFit="1" customWidth="1"/>
  </cols>
  <sheetData>
    <row r="3" spans="1:13" ht="30.75" x14ac:dyDescent="0.9">
      <c r="C3" s="22" t="s">
        <v>101</v>
      </c>
    </row>
    <row r="5" spans="1:13" x14ac:dyDescent="0.45">
      <c r="A5" s="6" t="s">
        <v>43</v>
      </c>
      <c r="D5" s="9"/>
      <c r="E5" s="10"/>
      <c r="F5" s="10"/>
      <c r="G5" s="10"/>
      <c r="H5" s="10"/>
      <c r="I5" s="10"/>
      <c r="J5" s="10"/>
      <c r="K5" s="10"/>
      <c r="L5" s="10"/>
    </row>
    <row r="6" spans="1:13" x14ac:dyDescent="0.45">
      <c r="A6" s="13" t="s">
        <v>55</v>
      </c>
      <c r="B6" s="14" t="s">
        <v>44</v>
      </c>
      <c r="C6" s="7">
        <v>10000000</v>
      </c>
      <c r="D6" s="9"/>
      <c r="E6" s="10"/>
      <c r="F6" s="10"/>
      <c r="G6" s="10"/>
      <c r="H6" s="10"/>
      <c r="I6" s="10"/>
      <c r="J6" s="10"/>
      <c r="K6" s="10"/>
      <c r="L6" s="10"/>
    </row>
    <row r="7" spans="1:13" x14ac:dyDescent="0.45">
      <c r="A7" s="13" t="s">
        <v>56</v>
      </c>
      <c r="B7" s="14" t="s">
        <v>45</v>
      </c>
      <c r="C7" s="2">
        <v>1.2500000000000001E-2</v>
      </c>
      <c r="D7" s="9"/>
      <c r="E7" s="10"/>
      <c r="F7" s="10"/>
      <c r="G7" s="10"/>
      <c r="H7" s="10"/>
      <c r="I7" s="10"/>
      <c r="J7" s="10"/>
      <c r="K7" s="10"/>
      <c r="L7" s="10"/>
    </row>
    <row r="8" spans="1:13" x14ac:dyDescent="0.45">
      <c r="A8" s="13" t="s">
        <v>57</v>
      </c>
      <c r="B8" s="14" t="s">
        <v>46</v>
      </c>
      <c r="C8" s="2">
        <v>3.5000000000000001E-3</v>
      </c>
      <c r="D8" s="9"/>
      <c r="E8" s="10"/>
      <c r="F8" s="10"/>
      <c r="G8" s="10"/>
      <c r="H8" s="10"/>
      <c r="I8" s="10"/>
      <c r="J8" s="10"/>
      <c r="K8" s="10"/>
      <c r="L8" s="10"/>
    </row>
    <row r="9" spans="1:13" x14ac:dyDescent="0.45">
      <c r="A9" s="13" t="s">
        <v>58</v>
      </c>
      <c r="B9" s="14" t="s">
        <v>47</v>
      </c>
      <c r="C9" s="1">
        <v>0.2</v>
      </c>
      <c r="D9" s="9"/>
      <c r="E9" s="10"/>
      <c r="F9" s="10"/>
      <c r="G9" s="10"/>
      <c r="H9" s="10"/>
      <c r="I9" s="10"/>
      <c r="J9" s="10"/>
      <c r="K9" s="10"/>
      <c r="L9" s="10"/>
    </row>
    <row r="10" spans="1:13" x14ac:dyDescent="0.45">
      <c r="A10" s="13" t="s">
        <v>59</v>
      </c>
      <c r="B10" s="14" t="s">
        <v>48</v>
      </c>
      <c r="C10" s="1">
        <v>6.5000000000000002E-2</v>
      </c>
      <c r="D10" s="9"/>
      <c r="E10" s="10"/>
      <c r="F10" s="10"/>
      <c r="G10" s="10"/>
      <c r="H10" s="10"/>
      <c r="I10" s="10"/>
      <c r="J10" s="10"/>
      <c r="K10" s="10"/>
      <c r="L10" s="10"/>
    </row>
    <row r="11" spans="1:13" x14ac:dyDescent="0.45">
      <c r="A11" s="18" t="s">
        <v>5</v>
      </c>
      <c r="B11" s="14" t="s">
        <v>49</v>
      </c>
      <c r="C11" s="2">
        <v>1.5E-3</v>
      </c>
      <c r="D11" s="9"/>
      <c r="E11" s="10"/>
      <c r="F11" s="10"/>
      <c r="G11" s="10"/>
      <c r="H11" s="10"/>
      <c r="I11" s="10"/>
      <c r="J11" s="10"/>
      <c r="K11" s="10"/>
      <c r="L11" s="10"/>
    </row>
    <row r="12" spans="1:13" x14ac:dyDescent="0.45">
      <c r="A12" s="13" t="s">
        <v>51</v>
      </c>
      <c r="B12" s="14" t="s">
        <v>52</v>
      </c>
      <c r="C12" s="1">
        <v>0.18</v>
      </c>
      <c r="D12" s="9"/>
      <c r="E12" s="10"/>
      <c r="F12" s="10"/>
      <c r="G12" s="10"/>
      <c r="H12" s="10"/>
      <c r="I12" s="10"/>
      <c r="J12" s="10"/>
      <c r="K12" s="10"/>
      <c r="L12" s="10"/>
    </row>
    <row r="13" spans="1:13" x14ac:dyDescent="0.45">
      <c r="A13" s="13"/>
      <c r="B13" s="14"/>
      <c r="C13" s="13"/>
      <c r="D13" s="15"/>
      <c r="E13" s="10"/>
      <c r="F13" s="10"/>
      <c r="G13" s="10"/>
      <c r="H13" s="10"/>
      <c r="I13" s="10"/>
      <c r="J13" s="10"/>
      <c r="K13" s="10"/>
      <c r="L13" s="10"/>
      <c r="M13" s="10"/>
    </row>
    <row r="14" spans="1:13" x14ac:dyDescent="0.45">
      <c r="A14" s="33" t="s">
        <v>60</v>
      </c>
      <c r="B14" s="30"/>
      <c r="C14" s="30"/>
      <c r="D14" s="29" t="s">
        <v>61</v>
      </c>
      <c r="E14" s="30"/>
      <c r="F14" s="29" t="s">
        <v>62</v>
      </c>
      <c r="G14" s="30"/>
      <c r="H14" s="29" t="s">
        <v>63</v>
      </c>
      <c r="I14" s="30"/>
      <c r="J14" s="29" t="s">
        <v>64</v>
      </c>
      <c r="K14" s="30"/>
      <c r="L14" s="29" t="s">
        <v>65</v>
      </c>
      <c r="M14" s="30"/>
    </row>
    <row r="15" spans="1:13" x14ac:dyDescent="0.45">
      <c r="A15" s="30"/>
      <c r="B15" s="30"/>
      <c r="C15" s="30"/>
      <c r="D15" s="23" t="s">
        <v>66</v>
      </c>
      <c r="E15" s="20">
        <v>-0.26</v>
      </c>
      <c r="F15" s="24" t="s">
        <v>66</v>
      </c>
      <c r="G15" s="21">
        <v>0.79</v>
      </c>
      <c r="H15" s="24" t="s">
        <v>66</v>
      </c>
      <c r="I15" s="21">
        <v>0.22</v>
      </c>
      <c r="J15" s="24" t="s">
        <v>66</v>
      </c>
      <c r="K15" s="21">
        <v>0</v>
      </c>
      <c r="L15" s="24" t="s">
        <v>66</v>
      </c>
      <c r="M15" s="21">
        <v>-0.4</v>
      </c>
    </row>
    <row r="16" spans="1:13" x14ac:dyDescent="0.45">
      <c r="A16" s="11" t="s">
        <v>67</v>
      </c>
      <c r="B16" s="12" t="s">
        <v>21</v>
      </c>
      <c r="C16" s="16" t="s">
        <v>68</v>
      </c>
      <c r="D16" s="31">
        <f>C6</f>
        <v>10000000</v>
      </c>
      <c r="E16" s="32"/>
      <c r="F16" s="31">
        <f>D35</f>
        <v>7221102.1174999997</v>
      </c>
      <c r="G16" s="32"/>
      <c r="H16" s="31">
        <f>F35</f>
        <v>12187807.278598696</v>
      </c>
      <c r="I16" s="32"/>
      <c r="J16" s="31">
        <f>H35</f>
        <v>14210761.160170516</v>
      </c>
      <c r="K16" s="32"/>
      <c r="L16" s="31">
        <f>J35</f>
        <v>13918545.633702958</v>
      </c>
      <c r="M16" s="32"/>
    </row>
    <row r="17" spans="1:13" x14ac:dyDescent="0.45">
      <c r="A17" s="11" t="s">
        <v>1</v>
      </c>
      <c r="B17" s="12" t="s">
        <v>23</v>
      </c>
      <c r="C17" s="16" t="s">
        <v>69</v>
      </c>
      <c r="D17" s="31">
        <f>D16*E15</f>
        <v>-2600000</v>
      </c>
      <c r="E17" s="32"/>
      <c r="F17" s="31">
        <f>F16*G15</f>
        <v>5704670.6728250002</v>
      </c>
      <c r="G17" s="32"/>
      <c r="H17" s="31">
        <f>H16*I15</f>
        <v>2681317.6012917133</v>
      </c>
      <c r="I17" s="32"/>
      <c r="J17" s="31">
        <f>J16*K15</f>
        <v>0</v>
      </c>
      <c r="K17" s="32"/>
      <c r="L17" s="31">
        <f>L16*M15</f>
        <v>-5567418.2534811832</v>
      </c>
      <c r="M17" s="32"/>
    </row>
    <row r="18" spans="1:13" x14ac:dyDescent="0.45">
      <c r="A18" s="11" t="s">
        <v>2</v>
      </c>
      <c r="B18" s="12" t="s">
        <v>25</v>
      </c>
      <c r="C18" s="16" t="s">
        <v>70</v>
      </c>
      <c r="D18" s="31">
        <f>D16+D17</f>
        <v>7400000</v>
      </c>
      <c r="E18" s="32"/>
      <c r="F18" s="31">
        <f>F16+F17</f>
        <v>12925772.790325001</v>
      </c>
      <c r="G18" s="32"/>
      <c r="H18" s="31">
        <f>H16+H17</f>
        <v>14869124.879890408</v>
      </c>
      <c r="I18" s="32"/>
      <c r="J18" s="31">
        <f>J16+J17</f>
        <v>14210761.160170516</v>
      </c>
      <c r="K18" s="32"/>
      <c r="L18" s="31">
        <f>L16+L17</f>
        <v>8351127.3802217748</v>
      </c>
      <c r="M18" s="32"/>
    </row>
    <row r="19" spans="1:13" x14ac:dyDescent="0.45">
      <c r="A19" s="34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</row>
    <row r="20" spans="1:13" x14ac:dyDescent="0.45">
      <c r="A20" s="11" t="s">
        <v>3</v>
      </c>
      <c r="B20" s="12" t="s">
        <v>26</v>
      </c>
      <c r="C20" s="16" t="s">
        <v>71</v>
      </c>
      <c r="D20" s="35">
        <f>AVERAGE(D16,D18)</f>
        <v>8700000</v>
      </c>
      <c r="E20" s="32"/>
      <c r="F20" s="35">
        <f>AVERAGE(F16,F18)</f>
        <v>10073437.4539125</v>
      </c>
      <c r="G20" s="32"/>
      <c r="H20" s="35">
        <f>AVERAGE(H16,H18)</f>
        <v>13528466.079244552</v>
      </c>
      <c r="I20" s="32"/>
      <c r="J20" s="35">
        <f>AVERAGE(J16,J18)</f>
        <v>14210761.160170516</v>
      </c>
      <c r="K20" s="32"/>
      <c r="L20" s="35">
        <f>AVERAGE(L16,L18)</f>
        <v>11134836.506962366</v>
      </c>
      <c r="M20" s="32"/>
    </row>
    <row r="21" spans="1:13" x14ac:dyDescent="0.45">
      <c r="A21" s="26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8"/>
    </row>
    <row r="22" spans="1:13" x14ac:dyDescent="0.45">
      <c r="A22" s="11" t="s">
        <v>4</v>
      </c>
      <c r="B22" s="12" t="s">
        <v>28</v>
      </c>
      <c r="C22" s="16" t="s">
        <v>79</v>
      </c>
      <c r="D22" s="36">
        <f>D20*($C$8*(1+$C$12))</f>
        <v>35931</v>
      </c>
      <c r="E22" s="37"/>
      <c r="F22" s="36">
        <f>F20*($C$8*(1+$C$12))</f>
        <v>41603.296684658628</v>
      </c>
      <c r="G22" s="37"/>
      <c r="H22" s="36">
        <f>H20*($C$8*(1+$C$12))</f>
        <v>55872.564907280001</v>
      </c>
      <c r="I22" s="37"/>
      <c r="J22" s="36">
        <f>J20*($C$8*(1+$C$12))</f>
        <v>58690.443591504234</v>
      </c>
      <c r="K22" s="37"/>
      <c r="L22" s="36">
        <f>L20*($C$8*(1+$C$12))</f>
        <v>45986.874773754571</v>
      </c>
      <c r="M22" s="37"/>
    </row>
    <row r="23" spans="1:13" x14ac:dyDescent="0.45">
      <c r="A23" s="11" t="s">
        <v>5</v>
      </c>
      <c r="B23" s="12" t="s">
        <v>29</v>
      </c>
      <c r="C23" s="16" t="s">
        <v>80</v>
      </c>
      <c r="D23" s="31">
        <f>D20*($C$11*(1+$C$12))</f>
        <v>15398.999999999998</v>
      </c>
      <c r="E23" s="32"/>
      <c r="F23" s="31">
        <f>F20*($C$11*(1+$C$12))</f>
        <v>17829.984293425125</v>
      </c>
      <c r="G23" s="32"/>
      <c r="H23" s="31">
        <f>H20*($C$11*(1+$C$12))</f>
        <v>23945.384960262854</v>
      </c>
      <c r="I23" s="32"/>
      <c r="J23" s="31">
        <f>J20*($C$11*(1+$C$12))</f>
        <v>25153.047253501813</v>
      </c>
      <c r="K23" s="32"/>
      <c r="L23" s="31">
        <f>L20*($C$11*(1+$C$12))</f>
        <v>19708.660617323389</v>
      </c>
      <c r="M23" s="32"/>
    </row>
    <row r="24" spans="1:13" x14ac:dyDescent="0.45">
      <c r="A24" s="11" t="s">
        <v>6</v>
      </c>
      <c r="B24" s="12" t="s">
        <v>30</v>
      </c>
      <c r="C24" s="11" t="s">
        <v>81</v>
      </c>
      <c r="D24" s="31">
        <f>(D20-D22-D23)*$C$7*(1+$C$12)</f>
        <v>127567.88249999999</v>
      </c>
      <c r="E24" s="32"/>
      <c r="F24" s="31">
        <f>(F20-F22-F23)*$C$7*(1+$C$12)</f>
        <v>147706.56155078264</v>
      </c>
      <c r="G24" s="32"/>
      <c r="H24" s="31">
        <f>(H20-H22-H23)*$C$7*(1+$C$12)</f>
        <v>198367.55990831091</v>
      </c>
      <c r="I24" s="32"/>
      <c r="J24" s="31">
        <f>(J20-J22-J23)*$C$7*(1+$C$12)</f>
        <v>208372.03562255128</v>
      </c>
      <c r="K24" s="32"/>
      <c r="L24" s="31">
        <f>(L20-L22-L23)*$C$7*(1+$C$12)</f>
        <v>163269.8293306765</v>
      </c>
      <c r="M24" s="32"/>
    </row>
    <row r="25" spans="1:13" x14ac:dyDescent="0.45">
      <c r="A25" s="11" t="s">
        <v>72</v>
      </c>
      <c r="B25" s="12" t="s">
        <v>31</v>
      </c>
      <c r="C25" s="11" t="s">
        <v>94</v>
      </c>
      <c r="D25" s="31">
        <f>D22+D23+D24</f>
        <v>178897.88250000001</v>
      </c>
      <c r="E25" s="32"/>
      <c r="F25" s="31">
        <f>F22+F23+F24</f>
        <v>207139.8425288664</v>
      </c>
      <c r="G25" s="32"/>
      <c r="H25" s="31">
        <f>H22+H23+H24</f>
        <v>278185.50977585377</v>
      </c>
      <c r="I25" s="32"/>
      <c r="J25" s="31">
        <f>J22+J23+J24</f>
        <v>292215.5264675573</v>
      </c>
      <c r="K25" s="32"/>
      <c r="L25" s="31">
        <f>L22+L23+L24</f>
        <v>228965.36472175445</v>
      </c>
      <c r="M25" s="32"/>
    </row>
    <row r="26" spans="1:13" x14ac:dyDescent="0.45">
      <c r="A26" s="38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</row>
    <row r="27" spans="1:13" x14ac:dyDescent="0.45">
      <c r="A27" s="11" t="s">
        <v>73</v>
      </c>
      <c r="B27" s="12" t="s">
        <v>32</v>
      </c>
      <c r="C27" s="11" t="s">
        <v>95</v>
      </c>
      <c r="D27" s="31">
        <f>D18-D25</f>
        <v>7221102.1174999997</v>
      </c>
      <c r="E27" s="32"/>
      <c r="F27" s="31">
        <f>F18-F25</f>
        <v>12718632.947796134</v>
      </c>
      <c r="G27" s="32"/>
      <c r="H27" s="31">
        <f>H18-H25</f>
        <v>14590939.370114554</v>
      </c>
      <c r="I27" s="32"/>
      <c r="J27" s="31">
        <f>J18-J25</f>
        <v>13918545.633702958</v>
      </c>
      <c r="K27" s="32"/>
      <c r="L27" s="31">
        <f>L18-L25</f>
        <v>8122162.0155000202</v>
      </c>
      <c r="M27" s="32"/>
    </row>
    <row r="28" spans="1:13" ht="28.5" x14ac:dyDescent="0.45">
      <c r="A28" s="11" t="s">
        <v>74</v>
      </c>
      <c r="B28" s="12" t="s">
        <v>33</v>
      </c>
      <c r="C28" s="11" t="s">
        <v>96</v>
      </c>
      <c r="D28" s="31">
        <f>D16</f>
        <v>10000000</v>
      </c>
      <c r="E28" s="32"/>
      <c r="F28" s="31">
        <f>D38</f>
        <v>10000000</v>
      </c>
      <c r="G28" s="32"/>
      <c r="H28" s="31">
        <f>F38</f>
        <v>12187807.278598696</v>
      </c>
      <c r="I28" s="32"/>
      <c r="J28" s="31">
        <f>H38</f>
        <v>14210761.160170516</v>
      </c>
      <c r="K28" s="32"/>
      <c r="L28" s="31">
        <f>J38</f>
        <v>14210761.160170516</v>
      </c>
      <c r="M28" s="32"/>
    </row>
    <row r="29" spans="1:13" x14ac:dyDescent="0.45">
      <c r="A29" s="17" t="s">
        <v>75</v>
      </c>
      <c r="B29" s="12" t="s">
        <v>34</v>
      </c>
      <c r="C29" s="17" t="s">
        <v>97</v>
      </c>
      <c r="D29" s="31">
        <f>D16*$C$10</f>
        <v>650000</v>
      </c>
      <c r="E29" s="32"/>
      <c r="F29" s="31">
        <f>F16*$C$10</f>
        <v>469371.63763750001</v>
      </c>
      <c r="G29" s="32"/>
      <c r="H29" s="31">
        <f>H16*$C$10</f>
        <v>792207.47310891526</v>
      </c>
      <c r="I29" s="32"/>
      <c r="J29" s="31">
        <f>J16*$C$10</f>
        <v>923699.47541108355</v>
      </c>
      <c r="K29" s="32"/>
      <c r="L29" s="31">
        <f>L16*$C$10</f>
        <v>904705.46619069227</v>
      </c>
      <c r="M29" s="32"/>
    </row>
    <row r="30" spans="1:13" ht="42.75" x14ac:dyDescent="0.45">
      <c r="A30" s="18" t="s">
        <v>11</v>
      </c>
      <c r="B30" s="19" t="s">
        <v>35</v>
      </c>
      <c r="C30" s="18" t="s">
        <v>88</v>
      </c>
      <c r="D30" s="31" t="str">
        <f>IF(D27 &gt; (D28+D29),"Yes","No")</f>
        <v>No</v>
      </c>
      <c r="E30" s="32"/>
      <c r="F30" s="40" t="str">
        <f>IF(F27 &gt; (F28+F29),"Yes","No")</f>
        <v>Yes</v>
      </c>
      <c r="G30" s="40"/>
      <c r="H30" s="40" t="str">
        <f>IF(H27 &gt; (H28+H29),"Yes","No")</f>
        <v>Yes</v>
      </c>
      <c r="I30" s="40"/>
      <c r="J30" s="40" t="str">
        <f>IF(J27 &gt; (J28+J29),"Yes","No")</f>
        <v>No</v>
      </c>
      <c r="K30" s="40"/>
      <c r="L30" s="40" t="str">
        <f>IF(L27 &gt; (L28+L29),"Yes","No")</f>
        <v>No</v>
      </c>
      <c r="M30" s="40"/>
    </row>
    <row r="31" spans="1:13" x14ac:dyDescent="0.45">
      <c r="A31" s="42" t="s">
        <v>12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 x14ac:dyDescent="0.45">
      <c r="A32" s="18" t="s">
        <v>78</v>
      </c>
      <c r="B32" s="19" t="s">
        <v>36</v>
      </c>
      <c r="C32" s="18" t="s">
        <v>89</v>
      </c>
      <c r="D32" s="41">
        <f>IF(D30="No",0,(D27-D28-D29))</f>
        <v>0</v>
      </c>
      <c r="E32" s="41"/>
      <c r="F32" s="41">
        <f>IF(F30="No",0,(F27-F28-F29))</f>
        <v>2249261.3101586341</v>
      </c>
      <c r="G32" s="41"/>
      <c r="H32" s="41">
        <f>IF(H30="No",0,(H27-H28-H29))</f>
        <v>1610924.6184069426</v>
      </c>
      <c r="I32" s="41"/>
      <c r="J32" s="41">
        <f>IF(J30="No",0,(J27-J28-J29))</f>
        <v>0</v>
      </c>
      <c r="K32" s="41"/>
      <c r="L32" s="41">
        <f>IF(L30="No",0,(L27-L28-L29))</f>
        <v>0</v>
      </c>
      <c r="M32" s="41"/>
    </row>
    <row r="33" spans="1:13" x14ac:dyDescent="0.45">
      <c r="A33" s="18" t="s">
        <v>13</v>
      </c>
      <c r="B33" s="19" t="s">
        <v>37</v>
      </c>
      <c r="C33" s="18" t="s">
        <v>98</v>
      </c>
      <c r="D33" s="41">
        <f>D32*($C$9*(1+$C$12))</f>
        <v>0</v>
      </c>
      <c r="E33" s="41"/>
      <c r="F33" s="41">
        <f>F32*($C$9*(1+$C$12))</f>
        <v>530825.66919743759</v>
      </c>
      <c r="G33" s="41"/>
      <c r="H33" s="41">
        <f>H32*($C$9*(1+$C$12))</f>
        <v>380178.20994403842</v>
      </c>
      <c r="I33" s="41"/>
      <c r="J33" s="41">
        <f>J32*($C$9*(1+$C$12))</f>
        <v>0</v>
      </c>
      <c r="K33" s="41"/>
      <c r="L33" s="41">
        <f>L32*($C$9*(1+$C$12))</f>
        <v>0</v>
      </c>
      <c r="M33" s="41"/>
    </row>
    <row r="34" spans="1:13" x14ac:dyDescent="0.45">
      <c r="A34" s="46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8"/>
    </row>
    <row r="35" spans="1:13" ht="28.5" x14ac:dyDescent="0.45">
      <c r="A35" s="18" t="s">
        <v>54</v>
      </c>
      <c r="B35" s="19" t="s">
        <v>38</v>
      </c>
      <c r="C35" s="18" t="s">
        <v>91</v>
      </c>
      <c r="D35" s="41">
        <f>D27-D33</f>
        <v>7221102.1174999997</v>
      </c>
      <c r="E35" s="41"/>
      <c r="F35" s="41">
        <f>F27-F33</f>
        <v>12187807.278598696</v>
      </c>
      <c r="G35" s="41"/>
      <c r="H35" s="41">
        <f>H27-H33</f>
        <v>14210761.160170516</v>
      </c>
      <c r="I35" s="41"/>
      <c r="J35" s="41">
        <f>J27-J33</f>
        <v>13918545.633702958</v>
      </c>
      <c r="K35" s="41"/>
      <c r="L35" s="41">
        <f>L27-L33</f>
        <v>8122162.0155000202</v>
      </c>
      <c r="M35" s="41"/>
    </row>
    <row r="36" spans="1:13" x14ac:dyDescent="0.45">
      <c r="A36" s="18" t="s">
        <v>14</v>
      </c>
      <c r="B36" s="19" t="s">
        <v>39</v>
      </c>
      <c r="C36" s="18" t="s">
        <v>92</v>
      </c>
      <c r="D36" s="43">
        <f>(D35-D16)/D16</f>
        <v>-0.27788978825000005</v>
      </c>
      <c r="E36" s="43"/>
      <c r="F36" s="43">
        <f>(F35-F16)/F16</f>
        <v>0.68780431023986233</v>
      </c>
      <c r="G36" s="43"/>
      <c r="H36" s="43">
        <f>(H35-H16)/H16</f>
        <v>0.16598177468099995</v>
      </c>
      <c r="I36" s="43"/>
      <c r="J36" s="43">
        <f>(J35-J16)/J16</f>
        <v>-2.0562975000000049E-2</v>
      </c>
      <c r="K36" s="43"/>
      <c r="L36" s="43">
        <f>(L35-L16)/L16</f>
        <v>-0.41645038000000001</v>
      </c>
      <c r="M36" s="43"/>
    </row>
    <row r="37" spans="1:13" x14ac:dyDescent="0.45">
      <c r="A37" s="46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8"/>
    </row>
    <row r="38" spans="1:13" x14ac:dyDescent="0.45">
      <c r="A38" s="18" t="s">
        <v>76</v>
      </c>
      <c r="B38" s="19" t="s">
        <v>40</v>
      </c>
      <c r="C38" s="18" t="s">
        <v>93</v>
      </c>
      <c r="D38" s="41">
        <f>MAX(D28,D35)</f>
        <v>10000000</v>
      </c>
      <c r="E38" s="41"/>
      <c r="F38" s="41">
        <f>MAX(F28,F35)</f>
        <v>12187807.278598696</v>
      </c>
      <c r="G38" s="41"/>
      <c r="H38" s="41">
        <f>MAX(H28,H35)</f>
        <v>14210761.160170516</v>
      </c>
      <c r="I38" s="41"/>
      <c r="J38" s="44">
        <f>MAX(J28,J35)</f>
        <v>14210761.160170516</v>
      </c>
      <c r="K38" s="45"/>
      <c r="L38" s="44">
        <f>MAX(L28,L35)</f>
        <v>14210761.160170516</v>
      </c>
      <c r="M38" s="45"/>
    </row>
    <row r="41" spans="1:13" x14ac:dyDescent="0.45">
      <c r="A41" s="6" t="s">
        <v>41</v>
      </c>
    </row>
    <row r="42" spans="1:13" x14ac:dyDescent="0.45">
      <c r="A42" t="s">
        <v>42</v>
      </c>
    </row>
    <row r="43" spans="1:13" x14ac:dyDescent="0.45">
      <c r="A43" t="s">
        <v>50</v>
      </c>
    </row>
    <row r="44" spans="1:13" x14ac:dyDescent="0.45">
      <c r="A44" t="s">
        <v>53</v>
      </c>
      <c r="B44" s="2"/>
      <c r="D44" s="4"/>
    </row>
  </sheetData>
  <mergeCells count="97">
    <mergeCell ref="F33:G33"/>
    <mergeCell ref="H33:I33"/>
    <mergeCell ref="J33:K33"/>
    <mergeCell ref="L33:M33"/>
    <mergeCell ref="A37:M37"/>
    <mergeCell ref="F35:G35"/>
    <mergeCell ref="H35:I35"/>
    <mergeCell ref="J35:K35"/>
    <mergeCell ref="L35:M35"/>
    <mergeCell ref="J32:K32"/>
    <mergeCell ref="L32:M32"/>
    <mergeCell ref="A31:M31"/>
    <mergeCell ref="D38:E38"/>
    <mergeCell ref="F38:G38"/>
    <mergeCell ref="D35:E35"/>
    <mergeCell ref="D36:E36"/>
    <mergeCell ref="D33:E33"/>
    <mergeCell ref="H38:I38"/>
    <mergeCell ref="J38:K38"/>
    <mergeCell ref="L38:M38"/>
    <mergeCell ref="F36:G36"/>
    <mergeCell ref="H36:I36"/>
    <mergeCell ref="J36:K36"/>
    <mergeCell ref="L36:M36"/>
    <mergeCell ref="A34:M34"/>
    <mergeCell ref="D32:E32"/>
    <mergeCell ref="F32:G32"/>
    <mergeCell ref="H32:I32"/>
    <mergeCell ref="D29:E29"/>
    <mergeCell ref="F29:G29"/>
    <mergeCell ref="H29:I29"/>
    <mergeCell ref="J29:K29"/>
    <mergeCell ref="L29:M29"/>
    <mergeCell ref="D30:E30"/>
    <mergeCell ref="F30:G30"/>
    <mergeCell ref="H30:I30"/>
    <mergeCell ref="J30:K30"/>
    <mergeCell ref="L30:M30"/>
    <mergeCell ref="D27:E27"/>
    <mergeCell ref="F27:G27"/>
    <mergeCell ref="H27:I27"/>
    <mergeCell ref="J27:K27"/>
    <mergeCell ref="L27:M27"/>
    <mergeCell ref="D28:E28"/>
    <mergeCell ref="F28:G28"/>
    <mergeCell ref="H28:I28"/>
    <mergeCell ref="J28:K28"/>
    <mergeCell ref="L28:M28"/>
    <mergeCell ref="D25:E25"/>
    <mergeCell ref="A26:M26"/>
    <mergeCell ref="D24:E24"/>
    <mergeCell ref="F24:G24"/>
    <mergeCell ref="H24:I24"/>
    <mergeCell ref="J24:K24"/>
    <mergeCell ref="L24:M24"/>
    <mergeCell ref="D22:E22"/>
    <mergeCell ref="F22:G22"/>
    <mergeCell ref="H22:I22"/>
    <mergeCell ref="J22:K22"/>
    <mergeCell ref="L22:M22"/>
    <mergeCell ref="D23:E23"/>
    <mergeCell ref="F23:G23"/>
    <mergeCell ref="H23:I23"/>
    <mergeCell ref="J23:K23"/>
    <mergeCell ref="L23:M23"/>
    <mergeCell ref="A19:M19"/>
    <mergeCell ref="D20:E20"/>
    <mergeCell ref="F20:G20"/>
    <mergeCell ref="H20:I20"/>
    <mergeCell ref="J20:K20"/>
    <mergeCell ref="L20:M20"/>
    <mergeCell ref="D18:E18"/>
    <mergeCell ref="F18:G18"/>
    <mergeCell ref="H18:I18"/>
    <mergeCell ref="J18:K18"/>
    <mergeCell ref="L18:M18"/>
    <mergeCell ref="D16:E16"/>
    <mergeCell ref="F16:G16"/>
    <mergeCell ref="H16:I16"/>
    <mergeCell ref="J16:K16"/>
    <mergeCell ref="L16:M16"/>
    <mergeCell ref="A21:M21"/>
    <mergeCell ref="L14:M14"/>
    <mergeCell ref="F25:G25"/>
    <mergeCell ref="H25:I25"/>
    <mergeCell ref="J25:K25"/>
    <mergeCell ref="L25:M25"/>
    <mergeCell ref="A14:C15"/>
    <mergeCell ref="D14:E14"/>
    <mergeCell ref="F14:G14"/>
    <mergeCell ref="H14:I14"/>
    <mergeCell ref="J14:K14"/>
    <mergeCell ref="D17:E17"/>
    <mergeCell ref="F17:G17"/>
    <mergeCell ref="H17:I17"/>
    <mergeCell ref="J17:K17"/>
    <mergeCell ref="L17:M1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1Year-Hybrid</vt:lpstr>
      <vt:lpstr>Multi year-Hybrid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Duby Rex</dc:creator>
  <cp:lastModifiedBy>Nandini Kishore</cp:lastModifiedBy>
  <dcterms:created xsi:type="dcterms:W3CDTF">2024-12-13T10:57:07Z</dcterms:created>
  <dcterms:modified xsi:type="dcterms:W3CDTF">2026-04-16T08:01:39Z</dcterms:modified>
</cp:coreProperties>
</file>